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di\Documents\directFinance\Letoltesek\"/>
    </mc:Choice>
  </mc:AlternateContent>
  <bookViews>
    <workbookView xWindow="0" yWindow="0" windowWidth="20490" windowHeight="7155" activeTab="1"/>
  </bookViews>
  <sheets>
    <sheet name="Kimutatás" sheetId="3" r:id="rId1"/>
    <sheet name="Analitika" sheetId="1" r:id="rId2"/>
    <sheet name="Beállítások" sheetId="2" r:id="rId3"/>
    <sheet name="©_directFinance" sheetId="4" r:id="rId4"/>
  </sheets>
  <definedNames>
    <definedName name="Honap">Honapok[HÓNAPOK]</definedName>
    <definedName name="Kiegy">Kiegy_mod[KIEGYENLÍTÉS MÓDJA]</definedName>
    <definedName name="Netto">Szallito_tabla[NETTÓ ÖSSZEG]</definedName>
    <definedName name="_xlnm.Print_Area" localSheetId="1">Analitika!$A$1:$O$36</definedName>
    <definedName name="Szla_tipus">Szallito_tabla[SZÁMLA TÍPUSA]</definedName>
    <definedName name="Teljesites">Szallito_tabla[SZÁMVITELI TELJESÍTÉS]</definedName>
    <definedName name="Tipus">Koltseg_tipus[Típus szerinti megoszlás]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N5" i="1"/>
  <c r="N6" i="1"/>
  <c r="N7" i="1"/>
  <c r="C15" i="3"/>
  <c r="D15" i="3"/>
  <c r="E15" i="3"/>
  <c r="F15" i="3"/>
  <c r="G15" i="3"/>
  <c r="H15" i="3"/>
  <c r="I15" i="3"/>
  <c r="J15" i="3"/>
  <c r="K15" i="3"/>
  <c r="L15" i="3"/>
  <c r="M15" i="3"/>
  <c r="N15" i="3"/>
  <c r="O15" i="3" l="1"/>
  <c r="H7" i="1"/>
  <c r="H6" i="1"/>
  <c r="N14" i="3"/>
  <c r="M14" i="3"/>
  <c r="L14" i="3"/>
  <c r="K14" i="3"/>
  <c r="J14" i="3"/>
  <c r="I14" i="3"/>
  <c r="H14" i="3"/>
  <c r="G14" i="3"/>
  <c r="F14" i="3"/>
  <c r="E14" i="3"/>
  <c r="D14" i="3"/>
  <c r="N13" i="3"/>
  <c r="M13" i="3"/>
  <c r="L13" i="3"/>
  <c r="K13" i="3"/>
  <c r="J13" i="3"/>
  <c r="I13" i="3"/>
  <c r="H13" i="3"/>
  <c r="G13" i="3"/>
  <c r="F13" i="3"/>
  <c r="E13" i="3"/>
  <c r="D13" i="3"/>
  <c r="N12" i="3"/>
  <c r="M12" i="3"/>
  <c r="L12" i="3"/>
  <c r="K12" i="3"/>
  <c r="J12" i="3"/>
  <c r="I12" i="3"/>
  <c r="H12" i="3"/>
  <c r="G12" i="3"/>
  <c r="F12" i="3"/>
  <c r="E12" i="3"/>
  <c r="D12" i="3"/>
  <c r="N11" i="3"/>
  <c r="M11" i="3"/>
  <c r="L11" i="3"/>
  <c r="K11" i="3"/>
  <c r="J11" i="3"/>
  <c r="I11" i="3"/>
  <c r="H11" i="3"/>
  <c r="G11" i="3"/>
  <c r="F11" i="3"/>
  <c r="E11" i="3"/>
  <c r="D11" i="3"/>
  <c r="C11" i="3"/>
  <c r="C12" i="3"/>
  <c r="C13" i="3"/>
  <c r="C14" i="3"/>
  <c r="F16" i="3" l="1"/>
  <c r="J16" i="3"/>
  <c r="N16" i="3"/>
  <c r="C16" i="3"/>
  <c r="G16" i="3"/>
  <c r="K16" i="3"/>
  <c r="D16" i="3"/>
  <c r="H16" i="3"/>
  <c r="L16" i="3"/>
  <c r="E16" i="3"/>
  <c r="I16" i="3"/>
  <c r="M16" i="3"/>
  <c r="O14" i="3"/>
  <c r="O13" i="3"/>
  <c r="O12" i="3"/>
  <c r="O11" i="3"/>
  <c r="O16" i="3" l="1"/>
  <c r="J1" i="1"/>
  <c r="D4" i="1"/>
  <c r="D5" i="1"/>
  <c r="E5" i="1" s="1"/>
  <c r="D6" i="1"/>
  <c r="E6" i="1" s="1"/>
  <c r="D7" i="1"/>
  <c r="E7" i="1" s="1"/>
  <c r="E4" i="1"/>
</calcChain>
</file>

<file path=xl/sharedStrings.xml><?xml version="1.0" encoding="utf-8"?>
<sst xmlns="http://schemas.openxmlformats.org/spreadsheetml/2006/main" count="103" uniqueCount="73">
  <si>
    <t>NETTÓ ÖSSZEG</t>
  </si>
  <si>
    <t>ÁFA TARTALOM</t>
  </si>
  <si>
    <t>BRUTTÓ ÖSSZEG</t>
  </si>
  <si>
    <t>FIZETÉSI HATÁRIDŐ</t>
  </si>
  <si>
    <t>KELT DÁTUMA</t>
  </si>
  <si>
    <t>TELJESÍTÉS DÁTUMA</t>
  </si>
  <si>
    <t>SZÁMLA TARTALMA</t>
  </si>
  <si>
    <t>KIEGYENLÍTÉS DÁTUMA</t>
  </si>
  <si>
    <t>KIEGYENLÍTÉS MÓDJA</t>
  </si>
  <si>
    <t>KIVONAT SZÁMA</t>
  </si>
  <si>
    <t>ÁFA HÓNAP</t>
  </si>
  <si>
    <t>Tesztelő Kft.</t>
  </si>
  <si>
    <t>Átutalás</t>
  </si>
  <si>
    <t>Készpénz</t>
  </si>
  <si>
    <t>SZÁMVITELI TELJESÍTÉS</t>
  </si>
  <si>
    <t>SZÁMOK</t>
  </si>
  <si>
    <t>HÓNAPOK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</si>
  <si>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</si>
  <si>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</si>
  <si>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</si>
  <si>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</si>
  <si>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</si>
  <si>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</si>
  <si>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</si>
  <si>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</si>
  <si>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</si>
  <si>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</si>
  <si>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</si>
  <si>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</si>
  <si>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info@directfinance.hu</t>
  </si>
  <si>
    <t>SZÁMLA TÍPUSA</t>
  </si>
  <si>
    <t>PRÓBA Zrt.</t>
  </si>
  <si>
    <t>BE 12345</t>
  </si>
  <si>
    <t>directFINANCE.hu ® által készített, ingyen letölthető sablon</t>
  </si>
  <si>
    <t>Típus szerinti megoszlás</t>
  </si>
  <si>
    <t>Összesen</t>
  </si>
  <si>
    <t>Gyakornoki Bt.</t>
  </si>
  <si>
    <t>Kezdő Kft.</t>
  </si>
  <si>
    <t>Éves alakulás</t>
  </si>
  <si>
    <t>Összeg</t>
  </si>
  <si>
    <t xml:space="preserve">HAVI BONTÁSBAN
</t>
  </si>
  <si>
    <t>TÍPUS SZERINT</t>
  </si>
  <si>
    <t>Ez az Excel munkafüzet, beleértve minden munkalapot a Directweb Kft.</t>
  </si>
  <si>
    <t xml:space="preserve">tulajdonába tartozik és az 1999. évi LXXVI. törvény értelmében </t>
  </si>
  <si>
    <t>szerzői jog által védettnek minősül.</t>
  </si>
  <si>
    <t xml:space="preserve">Nem értékesíthető tovább sem másolt, sem módosított formában </t>
  </si>
  <si>
    <t>semmilyen online felületen.</t>
  </si>
  <si>
    <t xml:space="preserve">Az ingyenes letöltés kizárólag magán-, vagy saját vállalkozáson belüli </t>
  </si>
  <si>
    <t>használatra jogosít fel, nyilvános terjesztésre és tovább értékesítésre nem.</t>
  </si>
  <si>
    <t>Köszönöm.</t>
  </si>
  <si>
    <t>directFinance</t>
  </si>
  <si>
    <t>Directweb Kft.</t>
  </si>
  <si>
    <t>H-2051 Biatorbágy, Iskola utca 12.</t>
  </si>
  <si>
    <t>BEÉRKEZETT SZÁMLÁK NYILVÁNTARTÁSA</t>
  </si>
  <si>
    <t>IKTATOTT SZÁMLÁK NETTÓ ÉRTÉKE ÖSSZESEN:</t>
  </si>
  <si>
    <t>IKTATÁSI SZÁM</t>
  </si>
  <si>
    <t>SZÁLLÍTÓ NEVE</t>
  </si>
  <si>
    <t>17/0001</t>
  </si>
  <si>
    <t>17/0002</t>
  </si>
  <si>
    <t>17/0003</t>
  </si>
  <si>
    <t>17/0004</t>
  </si>
  <si>
    <t>Gépek tesztelése</t>
  </si>
  <si>
    <t>Anyag</t>
  </si>
  <si>
    <t>Irodai eszköz</t>
  </si>
  <si>
    <t>Alvállalkozói munka</t>
  </si>
  <si>
    <t xml:space="preserve">KÖLTSÉGEK NETTÓ ALAKULÁSA 
</t>
  </si>
  <si>
    <t>Anyagköltség</t>
  </si>
  <si>
    <t>Igénybevett szolgáltatás</t>
  </si>
  <si>
    <t>Irodai kiadás</t>
  </si>
  <si>
    <t>Gépjárműhöz kapcs. költségek</t>
  </si>
  <si>
    <t>Egyéb</t>
  </si>
  <si>
    <t>Bejövő számlák nyilvántartása</t>
  </si>
  <si>
    <t>KÖLTSÉG KIMUTATÁS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</si>
</sst>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9"/>
      <color theme="1" tint="0.499984740745262"/>
      <name val="Arial"/>
      <family val="2"/>
      <charset val="238"/>
    </font>
    <font>
      <b/>
      <sz val="14"/>
      <color theme="0"/>
      <name val="Bookman Old Style"/>
      <family val="1"/>
      <charset val="238"/>
    </font>
    <font>
      <sz val="9"/>
      <color theme="1" tint="0.499984740745262"/>
      <name val="Arial"/>
      <family val="2"/>
      <charset val="238"/>
    </font>
    <font>
      <sz val="11"/>
      <color theme="0" tint="-4.9989318521683403E-2"/>
      <name val="Calibri"/>
      <family val="2"/>
      <charset val="238"/>
      <scheme val="minor"/>
    </font>
    <font>
      <i/>
      <sz val="9"/>
      <color theme="0" tint="-4.9989318521683403E-2"/>
      <name val="Arial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13534"/>
      <name val="Calibri"/>
      <family val="2"/>
      <charset val="238"/>
      <scheme val="minor"/>
    </font>
    <font>
      <sz val="11"/>
      <color theme="0"/>
      <name val="Britannic Bold"/>
      <family val="2"/>
    </font>
    <font>
      <sz val="11"/>
      <color theme="1"/>
      <name val="Britannic Bold"/>
      <family val="2"/>
    </font>
    <font>
      <sz val="14"/>
      <color theme="0"/>
      <name val="Britannic Bold"/>
      <family val="2"/>
    </font>
    <font>
      <sz val="14"/>
      <color theme="7"/>
      <name val="Britannic Bold"/>
      <family val="2"/>
    </font>
    <font>
      <b/>
      <sz val="20"/>
      <color rgb="FF02918D"/>
      <name val="Bookman Old Styl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02918D"/>
        <bgColor indexed="64"/>
      </patternFill>
    </fill>
    <fill>
      <patternFill patternType="solid">
        <fgColor rgb="FF02918D"/>
        <bgColor theme="8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medium">
        <color theme="0" tint="-0.49998474074526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1" fillId="3" borderId="1" xfId="0" applyFont="1" applyFill="1" applyBorder="1"/>
    <xf numFmtId="164" fontId="0" fillId="0" borderId="0" xfId="0" applyNumberFormat="1"/>
    <xf numFmtId="164" fontId="2" fillId="0" borderId="0" xfId="0" applyNumberFormat="1" applyFont="1"/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164" fontId="1" fillId="4" borderId="0" xfId="0" applyNumberFormat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2" borderId="2" xfId="0" applyFont="1" applyFill="1" applyBorder="1" applyAlignment="1">
      <alignment horizontal="right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5" fillId="5" borderId="0" xfId="0" applyFont="1" applyFill="1" applyBorder="1" applyAlignment="1">
      <alignment horizontal="right"/>
    </xf>
    <xf numFmtId="0" fontId="7" fillId="5" borderId="0" xfId="1" applyFont="1" applyFill="1" applyAlignment="1">
      <alignment horizontal="right" vertical="top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/>
    <xf numFmtId="0" fontId="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 vertical="top"/>
    </xf>
    <xf numFmtId="0" fontId="5" fillId="5" borderId="0" xfId="1" applyFont="1" applyFill="1" applyAlignment="1">
      <alignment horizontal="right" vertical="center"/>
    </xf>
    <xf numFmtId="0" fontId="0" fillId="0" borderId="0" xfId="0" quotePrefix="1"/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13" fillId="0" borderId="4" xfId="0" applyFont="1" applyBorder="1" applyAlignment="1">
      <alignment horizontal="left" indent="1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8" fillId="0" borderId="0" xfId="0" applyFont="1"/>
  </cellXfs>
  <cellStyles count="2">
    <cellStyle name="Hivatkozás" xfId="1" builtinId="8"/>
    <cellStyle name="Normál" xfId="0" builtinId="0"/>
  </cellStyles>
  <dxfs count="60">
    <dxf>
      <alignment horizontal="center" vertical="bottom" textRotation="0" wrapText="0" indent="0" justifyLastLine="0" shrinkToFit="0" readingOrder="0"/>
    </dxf>
    <dxf>
      <fill>
        <patternFill>
          <bgColor rgb="FF02918D"/>
        </patternFill>
      </fill>
    </dxf>
    <dxf>
      <border outline="0">
        <top style="medium">
          <color theme="1"/>
        </top>
      </border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rgb="FF02918D"/>
        </patternFill>
      </fill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yyyy/mm/dd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yyyy/mm/dd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yyyy/mm/dd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yyyy/mm/dd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</font>
      <numFmt numFmtId="164" formatCode="#,##0\ &quot;Ft&quot;"/>
    </dxf>
    <dxf>
      <numFmt numFmtId="164" formatCode="#,##0\ &quot;Ft&quot;"/>
    </dxf>
    <dxf>
      <numFmt numFmtId="164" formatCode="#,##0\ &quot;Ft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/>
      </font>
      <numFmt numFmtId="30" formatCode="@"/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02918D"/>
        </patternFill>
      </fill>
      <alignment horizontal="center" vertical="center" textRotation="0" wrapText="1" indent="0" justifyLastLine="0" shrinkToFit="0" readingOrder="0"/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Ft&quot;"/>
    </dxf>
    <dxf>
      <font>
        <b/>
      </font>
      <numFmt numFmtId="164" formatCode="#,##0\ &quot;Ft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Ft&quot;"/>
    </dxf>
    <dxf>
      <numFmt numFmtId="164" formatCode="#,##0\ &quot;Ft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Ft&quot;"/>
    </dxf>
    <dxf>
      <numFmt numFmtId="164" formatCode="#,##0\ &quot;Ft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Ft&quot;"/>
    </dxf>
    <dxf>
      <numFmt numFmtId="164" formatCode="#,##0\ &quot;Ft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Ft&quot;"/>
    </dxf>
    <dxf>
      <numFmt numFmtId="164" formatCode="#,##0\ &quot;Ft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Ft&quot;"/>
    </dxf>
    <dxf>
      <numFmt numFmtId="164" formatCode="#,##0\ &quot;Ft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Ft&quot;"/>
    </dxf>
    <dxf>
      <numFmt numFmtId="164" formatCode="#,##0\ &quot;Ft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Ft&quot;"/>
    </dxf>
    <dxf>
      <numFmt numFmtId="164" formatCode="#,##0\ &quot;Ft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Ft&quot;"/>
    </dxf>
    <dxf>
      <numFmt numFmtId="164" formatCode="#,##0\ &quot;Ft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Ft&quot;"/>
    </dxf>
    <dxf>
      <numFmt numFmtId="164" formatCode="#,##0\ &quot;Ft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Ft&quot;"/>
    </dxf>
    <dxf>
      <numFmt numFmtId="164" formatCode="#,##0\ &quot;Ft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Ft&quot;"/>
    </dxf>
    <dxf>
      <numFmt numFmtId="164" formatCode="#,##0\ &quot;Ft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Ft&quot;"/>
    </dxf>
    <dxf>
      <numFmt numFmtId="164" formatCode="#,##0\ &quot;Ft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</font>
    </dxf>
    <dxf>
      <fill>
        <patternFill patternType="solid">
          <fgColor indexed="64"/>
          <bgColor rgb="FF02918D"/>
        </patternFill>
      </fill>
      <alignment horizontal="center" vertical="center" textRotation="0" wrapText="0" indent="0" justifyLastLine="0" shrinkToFit="0" readingOrder="0"/>
    </dxf>
  </dxfs>
  <tableStyles count="0" defaultTableStyle="TableStyleMedium11" defaultPivotStyle="PivotStyleLight16"/>
  <colors>
    <mruColors>
      <color rgb="FF013534"/>
      <color rgb="FF0291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008950677006581E-2"/>
          <c:y val="0.11339625100053985"/>
          <c:w val="0.48353483211858794"/>
          <c:h val="0.87619255039928523"/>
        </c:manualLayout>
      </c:layout>
      <c:doughnutChart>
        <c:varyColors val="1"/>
        <c:ser>
          <c:idx val="0"/>
          <c:order val="0"/>
          <c:tx>
            <c:strRef>
              <c:f>Kimutatás!$O$10</c:f>
              <c:strCache>
                <c:ptCount val="1"/>
                <c:pt idx="0">
                  <c:v>Összesen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Kimutatás!$A$11:$A$15</c:f>
              <c:strCache>
                <c:ptCount val="5"/>
                <c:pt idx="0">
                  <c:v>Anyagköltség</c:v>
                </c:pt>
                <c:pt idx="1">
                  <c:v>Igénybevett szolgáltatás</c:v>
                </c:pt>
                <c:pt idx="2">
                  <c:v>Irodai kiadás</c:v>
                </c:pt>
                <c:pt idx="3">
                  <c:v>Gépjárműhöz kapcs. költségek</c:v>
                </c:pt>
                <c:pt idx="4">
                  <c:v>Egyéb</c:v>
                </c:pt>
              </c:strCache>
            </c:strRef>
          </c:cat>
          <c:val>
            <c:numRef>
              <c:f>Kimutatás!$O$11:$O$15</c:f>
              <c:numCache>
                <c:formatCode>#\ ##0\ "Ft"</c:formatCode>
                <c:ptCount val="5"/>
                <c:pt idx="0">
                  <c:v>25340</c:v>
                </c:pt>
                <c:pt idx="1">
                  <c:v>470000</c:v>
                </c:pt>
                <c:pt idx="2">
                  <c:v>47560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7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82550811285576"/>
          <c:y val="0.19478155656074908"/>
          <c:w val="0.44174491887144252"/>
          <c:h val="0.736685095214162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Kimutatás!$C$10:$N$10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Kimutatás!$C$16:$N$16</c:f>
              <c:numCache>
                <c:formatCode>#\ ##0\ "Ft"</c:formatCode>
                <c:ptCount val="12"/>
                <c:pt idx="0">
                  <c:v>148340</c:v>
                </c:pt>
                <c:pt idx="1">
                  <c:v>47560</c:v>
                </c:pt>
                <c:pt idx="2">
                  <c:v>347000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169544"/>
        <c:axId val="332164448"/>
      </c:lineChart>
      <c:catAx>
        <c:axId val="332169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32164448"/>
        <c:crosses val="autoZero"/>
        <c:auto val="1"/>
        <c:lblAlgn val="ctr"/>
        <c:lblOffset val="100"/>
        <c:noMultiLvlLbl val="0"/>
      </c:catAx>
      <c:valAx>
        <c:axId val="33216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&quot;Ft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32169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161924</xdr:rowOff>
    </xdr:from>
    <xdr:to>
      <xdr:col>5</xdr:col>
      <xdr:colOff>114300</xdr:colOff>
      <xdr:row>7</xdr:row>
      <xdr:rowOff>314325</xdr:rowOff>
    </xdr:to>
    <xdr:graphicFrame macro="">
      <xdr:nvGraphicFramePr>
        <xdr:cNvPr id="3" name="Tipus_diagra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171450</xdr:colOff>
      <xdr:row>0</xdr:row>
      <xdr:rowOff>9525</xdr:rowOff>
    </xdr:from>
    <xdr:to>
      <xdr:col>15</xdr:col>
      <xdr:colOff>38100</xdr:colOff>
      <xdr:row>0</xdr:row>
      <xdr:rowOff>275130</xdr:rowOff>
    </xdr:to>
    <xdr:pic>
      <xdr:nvPicPr>
        <xdr:cNvPr id="4" name="Kép 3"/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4150" y="9525"/>
          <a:ext cx="1609725" cy="265605"/>
        </a:xfrm>
        <a:prstGeom prst="rect">
          <a:avLst/>
        </a:prstGeom>
      </xdr:spPr>
    </xdr:pic>
    <xdr:clientData/>
  </xdr:twoCellAnchor>
  <xdr:twoCellAnchor>
    <xdr:from>
      <xdr:col>6</xdr:col>
      <xdr:colOff>9524</xdr:colOff>
      <xdr:row>2</xdr:row>
      <xdr:rowOff>4762</xdr:rowOff>
    </xdr:from>
    <xdr:to>
      <xdr:col>14</xdr:col>
      <xdr:colOff>866774</xdr:colOff>
      <xdr:row>7</xdr:row>
      <xdr:rowOff>352425</xdr:rowOff>
    </xdr:to>
    <xdr:graphicFrame macro="">
      <xdr:nvGraphicFramePr>
        <xdr:cNvPr id="2" name="Havi_diagra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28575</xdr:colOff>
      <xdr:row>12</xdr:row>
      <xdr:rowOff>76200</xdr:rowOff>
    </xdr:from>
    <xdr:to>
      <xdr:col>19</xdr:col>
      <xdr:colOff>257175</xdr:colOff>
      <xdr:row>17</xdr:row>
      <xdr:rowOff>19050</xdr:rowOff>
    </xdr:to>
    <xdr:sp macro="" textlink="">
      <xdr:nvSpPr>
        <xdr:cNvPr id="6" name="Szövegdoboz 5"/>
        <xdr:cNvSpPr txBox="1"/>
      </xdr:nvSpPr>
      <xdr:spPr>
        <a:xfrm>
          <a:off x="12887325" y="4438650"/>
          <a:ext cx="2057400" cy="895350"/>
        </a:xfrm>
        <a:prstGeom prst="roundRect">
          <a:avLst/>
        </a:prstGeom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hu-HU" sz="1100"/>
            <a:t>új típus beszúrásához álljon az adattábla utolsó cellájára (jelen esetben ez az O15) majd nyomjon TAB-ot</a:t>
          </a:r>
        </a:p>
      </xdr:txBody>
    </xdr:sp>
    <xdr:clientData/>
  </xdr:twoCellAnchor>
  <xdr:twoCellAnchor>
    <xdr:from>
      <xdr:col>15</xdr:col>
      <xdr:colOff>19050</xdr:colOff>
      <xdr:row>14</xdr:row>
      <xdr:rowOff>133350</xdr:rowOff>
    </xdr:from>
    <xdr:to>
      <xdr:col>16</xdr:col>
      <xdr:colOff>28575</xdr:colOff>
      <xdr:row>14</xdr:row>
      <xdr:rowOff>133350</xdr:rowOff>
    </xdr:to>
    <xdr:cxnSp macro="">
      <xdr:nvCxnSpPr>
        <xdr:cNvPr id="8" name="Egyenes összekötő 7"/>
        <xdr:cNvCxnSpPr/>
      </xdr:nvCxnSpPr>
      <xdr:spPr>
        <a:xfrm flipH="1">
          <a:off x="12268200" y="4876800"/>
          <a:ext cx="619125" cy="0"/>
        </a:xfrm>
        <a:prstGeom prst="line">
          <a:avLst/>
        </a:prstGeom>
        <a:ln>
          <a:prstDash val="sysDot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238125</xdr:colOff>
      <xdr:row>0</xdr:row>
      <xdr:rowOff>0</xdr:rowOff>
    </xdr:from>
    <xdr:to>
      <xdr:col>15</xdr:col>
      <xdr:colOff>28575</xdr:colOff>
      <xdr:row>0</xdr:row>
      <xdr:rowOff>265605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11450" y="0"/>
          <a:ext cx="1609725" cy="2656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219075</xdr:colOff>
      <xdr:row>0</xdr:row>
      <xdr:rowOff>0</xdr:rowOff>
    </xdr:from>
    <xdr:to>
      <xdr:col>13</xdr:col>
      <xdr:colOff>0</xdr:colOff>
      <xdr:row>1</xdr:row>
      <xdr:rowOff>65580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5475" y="0"/>
          <a:ext cx="1609725" cy="2656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2155190</xdr:colOff>
      <xdr:row>1</xdr:row>
      <xdr:rowOff>31756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55190" cy="35560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7" name="Koltseg_tipus" displayName="Koltseg_tipus" ref="A10:O16" totalsRowCount="1" headerRowDxfId="59" totalsRowDxfId="58">
  <tableColumns count="15">
    <tableColumn id="1" name="Típus szerinti megoszlás" totalsRowLabel="Összeg" totalsRowDxfId="57"/>
    <tableColumn id="2" name="Éves alakulás" totalsRowDxfId="56"/>
    <tableColumn id="3" name="Január" totalsRowFunction="sum" dataDxfId="55" totalsRowDxfId="54">
      <calculatedColumnFormula>+SUMIFS(Szallito_tabla[NETTÓ ÖSSZEG],Szallito_tabla[SZÁMLA TÍPUSA],Koltseg_tipus[[#This Row],[Típus szerinti megoszlás]],Szallito_tabla[SZÁMVITELI TELJESÍTÉS],Koltseg_tipus[#Headers])</calculatedColumnFormula>
    </tableColumn>
    <tableColumn id="4" name="Február" totalsRowFunction="sum" dataDxfId="53" totalsRowDxfId="52">
      <calculatedColumnFormula>+SUMIFS(Szallito_tabla[NETTÓ ÖSSZEG],Szallito_tabla[SZÁMLA TÍPUSA],Koltseg_tipus[[#This Row],[Típus szerinti megoszlás]],Szallito_tabla[SZÁMVITELI TELJESÍTÉS],Koltseg_tipus[#Headers])</calculatedColumnFormula>
    </tableColumn>
    <tableColumn id="5" name="Március" totalsRowFunction="sum" dataDxfId="51" totalsRowDxfId="50">
      <calculatedColumnFormula>+SUMIFS(Szallito_tabla[NETTÓ ÖSSZEG],Szallito_tabla[SZÁMLA TÍPUSA],Koltseg_tipus[[#This Row],[Típus szerinti megoszlás]],Szallito_tabla[SZÁMVITELI TELJESÍTÉS],Koltseg_tipus[#Headers])</calculatedColumnFormula>
    </tableColumn>
    <tableColumn id="6" name="Április" totalsRowFunction="sum" dataDxfId="49" totalsRowDxfId="48">
      <calculatedColumnFormula>+SUMIFS(Szallito_tabla[NETTÓ ÖSSZEG],Szallito_tabla[SZÁMLA TÍPUSA],Koltseg_tipus[[#This Row],[Típus szerinti megoszlás]],Szallito_tabla[SZÁMVITELI TELJESÍTÉS],Koltseg_tipus[#Headers])</calculatedColumnFormula>
    </tableColumn>
    <tableColumn id="7" name="Május" totalsRowFunction="sum" dataDxfId="47" totalsRowDxfId="46">
      <calculatedColumnFormula>+SUMIFS(Szallito_tabla[NETTÓ ÖSSZEG],Szallito_tabla[SZÁMLA TÍPUSA],Koltseg_tipus[[#This Row],[Típus szerinti megoszlás]],Szallito_tabla[SZÁMVITELI TELJESÍTÉS],Koltseg_tipus[#Headers])</calculatedColumnFormula>
    </tableColumn>
    <tableColumn id="8" name="Június" totalsRowFunction="sum" dataDxfId="45" totalsRowDxfId="44">
      <calculatedColumnFormula>+SUMIFS(Szallito_tabla[NETTÓ ÖSSZEG],Szallito_tabla[SZÁMLA TÍPUSA],Koltseg_tipus[[#This Row],[Típus szerinti megoszlás]],Szallito_tabla[SZÁMVITELI TELJESÍTÉS],Koltseg_tipus[#Headers])</calculatedColumnFormula>
    </tableColumn>
    <tableColumn id="9" name="Július" totalsRowFunction="sum" dataDxfId="43" totalsRowDxfId="42">
      <calculatedColumnFormula>+SUMIFS(Szallito_tabla[NETTÓ ÖSSZEG],Szallito_tabla[SZÁMLA TÍPUSA],Koltseg_tipus[[#This Row],[Típus szerinti megoszlás]],Szallito_tabla[SZÁMVITELI TELJESÍTÉS],Koltseg_tipus[#Headers])</calculatedColumnFormula>
    </tableColumn>
    <tableColumn id="10" name="Augusztus" totalsRowFunction="sum" dataDxfId="41" totalsRowDxfId="40">
      <calculatedColumnFormula>+SUMIFS(Szallito_tabla[NETTÓ ÖSSZEG],Szallito_tabla[SZÁMLA TÍPUSA],Koltseg_tipus[[#This Row],[Típus szerinti megoszlás]],Szallito_tabla[SZÁMVITELI TELJESÍTÉS],Koltseg_tipus[#Headers])</calculatedColumnFormula>
    </tableColumn>
    <tableColumn id="11" name="Szeptember" totalsRowFunction="sum" dataDxfId="39" totalsRowDxfId="38">
      <calculatedColumnFormula>+SUMIFS(Szallito_tabla[NETTÓ ÖSSZEG],Szallito_tabla[SZÁMLA TÍPUSA],Koltseg_tipus[[#This Row],[Típus szerinti megoszlás]],Szallito_tabla[SZÁMVITELI TELJESÍTÉS],Koltseg_tipus[#Headers])</calculatedColumnFormula>
    </tableColumn>
    <tableColumn id="12" name="Október" totalsRowFunction="sum" dataDxfId="37" totalsRowDxfId="36">
      <calculatedColumnFormula>+SUMIFS(Szallito_tabla[NETTÓ ÖSSZEG],Szallito_tabla[SZÁMLA TÍPUSA],Koltseg_tipus[[#This Row],[Típus szerinti megoszlás]],Szallito_tabla[SZÁMVITELI TELJESÍTÉS],Koltseg_tipus[#Headers])</calculatedColumnFormula>
    </tableColumn>
    <tableColumn id="13" name="November" totalsRowFunction="sum" dataDxfId="35" totalsRowDxfId="34">
      <calculatedColumnFormula>+SUMIFS(Szallito_tabla[NETTÓ ÖSSZEG],Szallito_tabla[SZÁMLA TÍPUSA],Koltseg_tipus[[#This Row],[Típus szerinti megoszlás]],Szallito_tabla[SZÁMVITELI TELJESÍTÉS],Koltseg_tipus[#Headers])</calculatedColumnFormula>
    </tableColumn>
    <tableColumn id="14" name="December" totalsRowFunction="sum" dataDxfId="33" totalsRowDxfId="32">
      <calculatedColumnFormula>+SUMIFS(Szallito_tabla[NETTÓ ÖSSZEG],Szallito_tabla[SZÁMLA TÍPUSA],Koltseg_tipus[[#This Row],[Típus szerinti megoszlás]],Szallito_tabla[SZÁMVITELI TELJESÍTÉS],Koltseg_tipus[#Headers])</calculatedColumnFormula>
    </tableColumn>
    <tableColumn id="15" name="Összesen" totalsRowFunction="sum" dataDxfId="31" totalsRowDxfId="30">
      <calculatedColumnFormula>SUM(Koltseg_tipus[[#This Row],[Január]:[December]])</calculatedColumnFormula>
    </tableColumn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1" name="Szallito_tabla" displayName="Szallito_tabla" ref="A3:O7" headerRowDxfId="27">
  <autoFilter ref="A3:O7"/>
  <tableColumns count="15">
    <tableColumn id="1" name="IKTATÁSI SZÁM" totalsRowLabel="Összeg" dataDxfId="26" totalsRowDxfId="25"/>
    <tableColumn id="2" name="SZÁLLÍTÓ NEVE" dataDxfId="24" totalsRowDxfId="23"/>
    <tableColumn id="3" name="NETTÓ ÖSSZEG" dataDxfId="22"/>
    <tableColumn id="4" name="ÁFA TARTALOM" dataDxfId="21">
      <calculatedColumnFormula>+IF(Szallito_tabla[[#This Row],[NETTÓ ÖSSZEG]]="","",Szallito_tabla[[#This Row],[NETTÓ ÖSSZEG]]*0.27)</calculatedColumnFormula>
    </tableColumn>
    <tableColumn id="5" name="BRUTTÓ ÖSSZEG" dataDxfId="20" totalsRowDxfId="19">
      <calculatedColumnFormula>+IF(Szallito_tabla[[#This Row],[NETTÓ ÖSSZEG]]="","",Szallito_tabla[[#This Row],[NETTÓ ÖSSZEG]]+Szallito_tabla[[#This Row],[ÁFA TARTALOM]])</calculatedColumnFormula>
    </tableColumn>
    <tableColumn id="7" name="KELT DÁTUMA" dataDxfId="18" totalsRowDxfId="17"/>
    <tableColumn id="8" name="TELJESÍTÉS DÁTUMA" dataDxfId="16" totalsRowDxfId="15"/>
    <tableColumn id="9" name="FIZETÉSI HATÁRIDŐ" dataDxfId="14" totalsRowDxfId="13"/>
    <tableColumn id="10" name="SZÁMLA TARTALMA"/>
    <tableColumn id="16" name="SZÁMLA TÍPUSA"/>
    <tableColumn id="11" name="KIEGYENLÍTÉS MÓDJA" dataDxfId="12" totalsRowDxfId="11"/>
    <tableColumn id="12" name="KIEGYENLÍTÉS DÁTUMA" dataDxfId="10" totalsRowDxfId="9"/>
    <tableColumn id="13" name="KIVONAT SZÁMA" dataDxfId="8" totalsRowDxfId="7"/>
    <tableColumn id="14" name="ÁFA HÓNAP" dataDxfId="6" totalsRowDxfId="5">
      <calculatedColumnFormula>+IF(Szallito_tabla[[#This Row],[TELJESÍTÉS DÁTUMA]]="","",VLOOKUP(MONTH(Szallito_tabla[[#This Row],[TELJESÍTÉS DÁTUMA]]),Honapok[],2,0))</calculatedColumnFormula>
    </tableColumn>
    <tableColumn id="15" name="SZÁMVITELI TELJESÍTÉS" totalsRowFunction="count"/>
  </tableColumns>
  <tableStyleInfo name="TableStyleMedium11" showFirstColumn="0" showLastColumn="0" showRowStripes="0" showColumnStripes="0"/>
</table>
</file>

<file path=xl/tables/table3.xml><?xml version="1.0" encoding="utf-8"?>
<table xmlns="http://schemas.openxmlformats.org/spreadsheetml/2006/main" id="3" name="Kiegy_mod" displayName="Kiegy_mod" ref="A1:A3" totalsRowShown="0" headerRowDxfId="4" headerRowBorderDxfId="3" tableBorderDxfId="2">
  <autoFilter ref="A1:A3"/>
  <tableColumns count="1">
    <tableColumn id="1" name="KIEGYENLÍTÉS MÓDJA"/>
  </tableColumns>
  <tableStyleInfo name="TableStyleMedium11" showFirstColumn="0" showLastColumn="0" showRowStripes="0" showColumnStripes="0"/>
</table>
</file>

<file path=xl/tables/table4.xml><?xml version="1.0" encoding="utf-8"?>
<table xmlns="http://schemas.openxmlformats.org/spreadsheetml/2006/main" id="4" name="Honapok" displayName="Honapok" ref="C1:D13" totalsRowShown="0" headerRowDxfId="1">
  <autoFilter ref="C1:D13"/>
  <tableColumns count="2">
    <tableColumn id="1" name="SZÁMOK" dataDxfId="0"/>
    <tableColumn id="2" name="HÓNAPOK"/>
  </tableColumns>
  <tableStyleInfo name="TableStyleMedium11" showFirstColumn="0" showLastColumn="0" showRowStripes="0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directfinance.hu" TargetMode="Externa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hyperlink" Target="mailto:info@directfinance.hu" TargetMode="Externa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showGridLines="0" zoomScale="90" zoomScaleNormal="90" workbookViewId="0">
      <selection activeCell="P3" sqref="P3"/>
    </sheetView>
  </sheetViews>
  <sheetFormatPr defaultRowHeight="15" x14ac:dyDescent="0.25"/>
  <cols>
    <col min="1" max="1" width="28.7109375" customWidth="1"/>
    <col min="2" max="2" width="15.42578125" customWidth="1"/>
    <col min="3" max="3" width="12" bestFit="1" customWidth="1"/>
    <col min="4" max="4" width="10" customWidth="1"/>
    <col min="5" max="5" width="10.140625" customWidth="1"/>
    <col min="10" max="10" width="12.140625" customWidth="1"/>
    <col min="11" max="11" width="13.85546875" customWidth="1"/>
    <col min="12" max="12" width="10.42578125" customWidth="1"/>
    <col min="13" max="13" width="12.5703125" customWidth="1"/>
    <col min="14" max="14" width="12.28515625" customWidth="1"/>
    <col min="15" max="15" width="13.85546875" bestFit="1" customWidth="1"/>
  </cols>
  <sheetData>
    <row r="1" spans="1:16" s="11" customFormat="1" ht="31.5" customHeight="1" thickBot="1" x14ac:dyDescent="0.25">
      <c r="A1" s="49" t="s">
        <v>65</v>
      </c>
      <c r="B1" s="15"/>
      <c r="C1" s="15"/>
      <c r="D1" s="15"/>
      <c r="E1" s="14"/>
      <c r="F1" s="14"/>
      <c r="G1" s="34"/>
      <c r="H1" s="14"/>
      <c r="I1" s="14"/>
      <c r="J1" s="14"/>
      <c r="K1" s="14"/>
      <c r="L1" s="14"/>
      <c r="M1" s="35"/>
      <c r="N1" s="35"/>
      <c r="O1" s="36" t="s">
        <v>33</v>
      </c>
    </row>
    <row r="2" spans="1:16" s="51" customFormat="1" ht="31.5" customHeight="1" thickTop="1" x14ac:dyDescent="0.25">
      <c r="A2" s="50" t="s">
        <v>41</v>
      </c>
      <c r="B2" s="47"/>
      <c r="C2" s="47"/>
      <c r="D2" s="47"/>
      <c r="E2" s="48"/>
      <c r="F2" s="48"/>
      <c r="G2" s="50" t="s">
        <v>40</v>
      </c>
      <c r="H2" s="32"/>
      <c r="I2" s="32"/>
      <c r="J2" s="32"/>
      <c r="K2" s="32"/>
      <c r="L2" s="32"/>
      <c r="M2" s="33"/>
      <c r="N2" s="33"/>
      <c r="O2" s="37" t="s">
        <v>29</v>
      </c>
    </row>
    <row r="3" spans="1:16" s="27" customFormat="1" ht="31.5" customHeight="1" x14ac:dyDescent="0.25">
      <c r="A3" s="25"/>
      <c r="B3" s="26"/>
      <c r="C3" s="26"/>
      <c r="D3" s="26"/>
      <c r="O3" s="29"/>
    </row>
    <row r="4" spans="1:16" s="27" customFormat="1" ht="31.5" customHeight="1" x14ac:dyDescent="0.2">
      <c r="A4" s="25"/>
      <c r="B4" s="26"/>
      <c r="C4" s="26"/>
      <c r="D4" s="26"/>
      <c r="O4" s="28"/>
    </row>
    <row r="5" spans="1:16" s="27" customFormat="1" ht="31.5" customHeight="1" x14ac:dyDescent="0.2">
      <c r="A5" s="25"/>
      <c r="B5" s="26"/>
      <c r="C5" s="26"/>
      <c r="D5" s="26"/>
      <c r="O5" s="28"/>
    </row>
    <row r="6" spans="1:16" s="27" customFormat="1" ht="31.5" customHeight="1" x14ac:dyDescent="0.2">
      <c r="A6" s="25"/>
      <c r="B6" s="26"/>
      <c r="C6" s="26"/>
      <c r="D6" s="26"/>
      <c r="O6" s="28"/>
    </row>
    <row r="7" spans="1:16" s="27" customFormat="1" ht="31.5" customHeight="1" x14ac:dyDescent="0.2">
      <c r="A7" s="25"/>
      <c r="B7" s="26"/>
      <c r="C7" s="26"/>
      <c r="D7" s="26"/>
      <c r="O7" s="28"/>
    </row>
    <row r="8" spans="1:16" s="27" customFormat="1" ht="31.5" customHeight="1" x14ac:dyDescent="0.2">
      <c r="A8" s="25"/>
      <c r="B8" s="26"/>
      <c r="C8" s="26"/>
      <c r="D8" s="26"/>
      <c r="O8" s="28"/>
    </row>
    <row r="9" spans="1:16" s="53" customFormat="1" ht="31.5" customHeight="1" thickBot="1" x14ac:dyDescent="0.25">
      <c r="A9" s="49" t="s">
        <v>72</v>
      </c>
      <c r="B9" s="15"/>
      <c r="C9" s="15"/>
      <c r="D9" s="15"/>
      <c r="E9" s="52"/>
      <c r="F9" s="52"/>
      <c r="G9" s="52"/>
      <c r="H9" s="52"/>
      <c r="I9" s="52"/>
      <c r="J9" s="52"/>
      <c r="K9" s="52"/>
      <c r="L9" s="52"/>
      <c r="M9" s="52"/>
      <c r="N9" s="52"/>
      <c r="O9" s="22"/>
    </row>
    <row r="10" spans="1:16" s="20" customFormat="1" ht="30" customHeight="1" thickTop="1" x14ac:dyDescent="0.25">
      <c r="A10" s="21" t="s">
        <v>34</v>
      </c>
      <c r="B10" s="21" t="s">
        <v>38</v>
      </c>
      <c r="C10" s="21" t="s">
        <v>17</v>
      </c>
      <c r="D10" s="21" t="s">
        <v>18</v>
      </c>
      <c r="E10" s="21" t="s">
        <v>19</v>
      </c>
      <c r="F10" s="21" t="s">
        <v>20</v>
      </c>
      <c r="G10" s="21" t="s">
        <v>21</v>
      </c>
      <c r="H10" s="21" t="s">
        <v>22</v>
      </c>
      <c r="I10" s="21" t="s">
        <v>23</v>
      </c>
      <c r="J10" s="21" t="s">
        <v>24</v>
      </c>
      <c r="K10" s="21" t="s">
        <v>25</v>
      </c>
      <c r="L10" s="21" t="s">
        <v>26</v>
      </c>
      <c r="M10" s="21" t="s">
        <v>27</v>
      </c>
      <c r="N10" s="21" t="s">
        <v>28</v>
      </c>
      <c r="O10" s="30" t="s">
        <v>35</v>
      </c>
    </row>
    <row r="11" spans="1:16" x14ac:dyDescent="0.25">
      <c r="A11" t="s">
        <v>66</v>
      </c>
      <c r="C11" s="7">
        <f>+SUMIFS(Szallito_tabla[NETTÓ ÖSSZEG],Szallito_tabla[SZÁMLA TÍPUSA],Koltseg_tipus[[#This Row],[Típus szerinti megoszlás]],Szallito_tabla[SZÁMVITELI TELJESÍTÉS],Koltseg_tipus[#Headers])</f>
        <v>25340</v>
      </c>
      <c r="D11" s="7">
        <f>+SUMIFS(Szallito_tabla[NETTÓ ÖSSZEG],Szallito_tabla[SZÁMLA TÍPUSA],Koltseg_tipus[[#This Row],[Típus szerinti megoszlás]],Szallito_tabla[SZÁMVITELI TELJESÍTÉS],Koltseg_tipus[#Headers])</f>
        <v>0</v>
      </c>
      <c r="E11" s="7">
        <f>+SUMIFS(Szallito_tabla[NETTÓ ÖSSZEG],Szallito_tabla[SZÁMLA TÍPUSA],Koltseg_tipus[[#This Row],[Típus szerinti megoszlás]],Szallito_tabla[SZÁMVITELI TELJESÍTÉS],Koltseg_tipus[#Headers])</f>
        <v>0</v>
      </c>
      <c r="F11" s="7">
        <f>+SUMIFS(Szallito_tabla[NETTÓ ÖSSZEG],Szallito_tabla[SZÁMLA TÍPUSA],Koltseg_tipus[[#This Row],[Típus szerinti megoszlás]],Szallito_tabla[SZÁMVITELI TELJESÍTÉS],Koltseg_tipus[#Headers])</f>
        <v>0</v>
      </c>
      <c r="G11" s="7">
        <f>+SUMIFS(Szallito_tabla[NETTÓ ÖSSZEG],Szallito_tabla[SZÁMLA TÍPUSA],Koltseg_tipus[[#This Row],[Típus szerinti megoszlás]],Szallito_tabla[SZÁMVITELI TELJESÍTÉS],Koltseg_tipus[#Headers])</f>
        <v>0</v>
      </c>
      <c r="H11" s="7">
        <f>+SUMIFS(Szallito_tabla[NETTÓ ÖSSZEG],Szallito_tabla[SZÁMLA TÍPUSA],Koltseg_tipus[[#This Row],[Típus szerinti megoszlás]],Szallito_tabla[SZÁMVITELI TELJESÍTÉS],Koltseg_tipus[#Headers])</f>
        <v>0</v>
      </c>
      <c r="I11" s="7">
        <f>+SUMIFS(Szallito_tabla[NETTÓ ÖSSZEG],Szallito_tabla[SZÁMLA TÍPUSA],Koltseg_tipus[[#This Row],[Típus szerinti megoszlás]],Szallito_tabla[SZÁMVITELI TELJESÍTÉS],Koltseg_tipus[#Headers])</f>
        <v>0</v>
      </c>
      <c r="J11" s="7">
        <f>+SUMIFS(Szallito_tabla[NETTÓ ÖSSZEG],Szallito_tabla[SZÁMLA TÍPUSA],Koltseg_tipus[[#This Row],[Típus szerinti megoszlás]],Szallito_tabla[SZÁMVITELI TELJESÍTÉS],Koltseg_tipus[#Headers])</f>
        <v>0</v>
      </c>
      <c r="K11" s="7">
        <f>+SUMIFS(Szallito_tabla[NETTÓ ÖSSZEG],Szallito_tabla[SZÁMLA TÍPUSA],Koltseg_tipus[[#This Row],[Típus szerinti megoszlás]],Szallito_tabla[SZÁMVITELI TELJESÍTÉS],Koltseg_tipus[#Headers])</f>
        <v>0</v>
      </c>
      <c r="L11" s="7">
        <f>+SUMIFS(Szallito_tabla[NETTÓ ÖSSZEG],Szallito_tabla[SZÁMLA TÍPUSA],Koltseg_tipus[[#This Row],[Típus szerinti megoszlás]],Szallito_tabla[SZÁMVITELI TELJESÍTÉS],Koltseg_tipus[#Headers])</f>
        <v>0</v>
      </c>
      <c r="M11" s="7">
        <f>+SUMIFS(Szallito_tabla[NETTÓ ÖSSZEG],Szallito_tabla[SZÁMLA TÍPUSA],Koltseg_tipus[[#This Row],[Típus szerinti megoszlás]],Szallito_tabla[SZÁMVITELI TELJESÍTÉS],Koltseg_tipus[#Headers])</f>
        <v>0</v>
      </c>
      <c r="N11" s="7">
        <f>+SUMIFS(Szallito_tabla[NETTÓ ÖSSZEG],Szallito_tabla[SZÁMLA TÍPUSA],Koltseg_tipus[[#This Row],[Típus szerinti megoszlás]],Szallito_tabla[SZÁMVITELI TELJESÍTÉS],Koltseg_tipus[#Headers])</f>
        <v>0</v>
      </c>
      <c r="O11" s="8">
        <f>SUM(Koltseg_tipus[[#This Row],[Január]:[December]])</f>
        <v>25340</v>
      </c>
    </row>
    <row r="12" spans="1:16" x14ac:dyDescent="0.25">
      <c r="A12" t="s">
        <v>67</v>
      </c>
      <c r="C12" s="7">
        <f>+SUMIFS(Szallito_tabla[NETTÓ ÖSSZEG],Szallito_tabla[SZÁMLA TÍPUSA],Koltseg_tipus[[#This Row],[Típus szerinti megoszlás]],Szallito_tabla[SZÁMVITELI TELJESÍTÉS],Koltseg_tipus[#Headers])</f>
        <v>123000</v>
      </c>
      <c r="D12" s="7">
        <f>+SUMIFS(Szallito_tabla[NETTÓ ÖSSZEG],Szallito_tabla[SZÁMLA TÍPUSA],Koltseg_tipus[[#This Row],[Típus szerinti megoszlás]],Szallito_tabla[SZÁMVITELI TELJESÍTÉS],Koltseg_tipus[#Headers])</f>
        <v>0</v>
      </c>
      <c r="E12" s="7">
        <f>+SUMIFS(Szallito_tabla[NETTÓ ÖSSZEG],Szallito_tabla[SZÁMLA TÍPUSA],Koltseg_tipus[[#This Row],[Típus szerinti megoszlás]],Szallito_tabla[SZÁMVITELI TELJESÍTÉS],Koltseg_tipus[#Headers])</f>
        <v>347000</v>
      </c>
      <c r="F12" s="7">
        <f>+SUMIFS(Szallito_tabla[NETTÓ ÖSSZEG],Szallito_tabla[SZÁMLA TÍPUSA],Koltseg_tipus[[#This Row],[Típus szerinti megoszlás]],Szallito_tabla[SZÁMVITELI TELJESÍTÉS],Koltseg_tipus[#Headers])</f>
        <v>0</v>
      </c>
      <c r="G12" s="7">
        <f>+SUMIFS(Szallito_tabla[NETTÓ ÖSSZEG],Szallito_tabla[SZÁMLA TÍPUSA],Koltseg_tipus[[#This Row],[Típus szerinti megoszlás]],Szallito_tabla[SZÁMVITELI TELJESÍTÉS],Koltseg_tipus[#Headers])</f>
        <v>0</v>
      </c>
      <c r="H12" s="7">
        <f>+SUMIFS(Szallito_tabla[NETTÓ ÖSSZEG],Szallito_tabla[SZÁMLA TÍPUSA],Koltseg_tipus[[#This Row],[Típus szerinti megoszlás]],Szallito_tabla[SZÁMVITELI TELJESÍTÉS],Koltseg_tipus[#Headers])</f>
        <v>0</v>
      </c>
      <c r="I12" s="7">
        <f>+SUMIFS(Szallito_tabla[NETTÓ ÖSSZEG],Szallito_tabla[SZÁMLA TÍPUSA],Koltseg_tipus[[#This Row],[Típus szerinti megoszlás]],Szallito_tabla[SZÁMVITELI TELJESÍTÉS],Koltseg_tipus[#Headers])</f>
        <v>0</v>
      </c>
      <c r="J12" s="7">
        <f>+SUMIFS(Szallito_tabla[NETTÓ ÖSSZEG],Szallito_tabla[SZÁMLA TÍPUSA],Koltseg_tipus[[#This Row],[Típus szerinti megoszlás]],Szallito_tabla[SZÁMVITELI TELJESÍTÉS],Koltseg_tipus[#Headers])</f>
        <v>0</v>
      </c>
      <c r="K12" s="7">
        <f>+SUMIFS(Szallito_tabla[NETTÓ ÖSSZEG],Szallito_tabla[SZÁMLA TÍPUSA],Koltseg_tipus[[#This Row],[Típus szerinti megoszlás]],Szallito_tabla[SZÁMVITELI TELJESÍTÉS],Koltseg_tipus[#Headers])</f>
        <v>0</v>
      </c>
      <c r="L12" s="7">
        <f>+SUMIFS(Szallito_tabla[NETTÓ ÖSSZEG],Szallito_tabla[SZÁMLA TÍPUSA],Koltseg_tipus[[#This Row],[Típus szerinti megoszlás]],Szallito_tabla[SZÁMVITELI TELJESÍTÉS],Koltseg_tipus[#Headers])</f>
        <v>0</v>
      </c>
      <c r="M12" s="7">
        <f>+SUMIFS(Szallito_tabla[NETTÓ ÖSSZEG],Szallito_tabla[SZÁMLA TÍPUSA],Koltseg_tipus[[#This Row],[Típus szerinti megoszlás]],Szallito_tabla[SZÁMVITELI TELJESÍTÉS],Koltseg_tipus[#Headers])</f>
        <v>0</v>
      </c>
      <c r="N12" s="7">
        <f>+SUMIFS(Szallito_tabla[NETTÓ ÖSSZEG],Szallito_tabla[SZÁMLA TÍPUSA],Koltseg_tipus[[#This Row],[Típus szerinti megoszlás]],Szallito_tabla[SZÁMVITELI TELJESÍTÉS],Koltseg_tipus[#Headers])</f>
        <v>0</v>
      </c>
      <c r="O12" s="8">
        <f>SUM(Koltseg_tipus[[#This Row],[Január]:[December]])</f>
        <v>470000</v>
      </c>
    </row>
    <row r="13" spans="1:16" x14ac:dyDescent="0.25">
      <c r="A13" t="s">
        <v>68</v>
      </c>
      <c r="C13" s="7">
        <f>+SUMIFS(Szallito_tabla[NETTÓ ÖSSZEG],Szallito_tabla[SZÁMLA TÍPUSA],Koltseg_tipus[[#This Row],[Típus szerinti megoszlás]],Szallito_tabla[SZÁMVITELI TELJESÍTÉS],Koltseg_tipus[#Headers])</f>
        <v>0</v>
      </c>
      <c r="D13" s="7">
        <f>+SUMIFS(Szallito_tabla[NETTÓ ÖSSZEG],Szallito_tabla[SZÁMLA TÍPUSA],Koltseg_tipus[[#This Row],[Típus szerinti megoszlás]],Szallito_tabla[SZÁMVITELI TELJESÍTÉS],Koltseg_tipus[#Headers])</f>
        <v>47560</v>
      </c>
      <c r="E13" s="7">
        <f>+SUMIFS(Szallito_tabla[NETTÓ ÖSSZEG],Szallito_tabla[SZÁMLA TÍPUSA],Koltseg_tipus[[#This Row],[Típus szerinti megoszlás]],Szallito_tabla[SZÁMVITELI TELJESÍTÉS],Koltseg_tipus[#Headers])</f>
        <v>0</v>
      </c>
      <c r="F13" s="7">
        <f>+SUMIFS(Szallito_tabla[NETTÓ ÖSSZEG],Szallito_tabla[SZÁMLA TÍPUSA],Koltseg_tipus[[#This Row],[Típus szerinti megoszlás]],Szallito_tabla[SZÁMVITELI TELJESÍTÉS],Koltseg_tipus[#Headers])</f>
        <v>0</v>
      </c>
      <c r="G13" s="7">
        <f>+SUMIFS(Szallito_tabla[NETTÓ ÖSSZEG],Szallito_tabla[SZÁMLA TÍPUSA],Koltseg_tipus[[#This Row],[Típus szerinti megoszlás]],Szallito_tabla[SZÁMVITELI TELJESÍTÉS],Koltseg_tipus[#Headers])</f>
        <v>0</v>
      </c>
      <c r="H13" s="7">
        <f>+SUMIFS(Szallito_tabla[NETTÓ ÖSSZEG],Szallito_tabla[SZÁMLA TÍPUSA],Koltseg_tipus[[#This Row],[Típus szerinti megoszlás]],Szallito_tabla[SZÁMVITELI TELJESÍTÉS],Koltseg_tipus[#Headers])</f>
        <v>0</v>
      </c>
      <c r="I13" s="7">
        <f>+SUMIFS(Szallito_tabla[NETTÓ ÖSSZEG],Szallito_tabla[SZÁMLA TÍPUSA],Koltseg_tipus[[#This Row],[Típus szerinti megoszlás]],Szallito_tabla[SZÁMVITELI TELJESÍTÉS],Koltseg_tipus[#Headers])</f>
        <v>0</v>
      </c>
      <c r="J13" s="7">
        <f>+SUMIFS(Szallito_tabla[NETTÓ ÖSSZEG],Szallito_tabla[SZÁMLA TÍPUSA],Koltseg_tipus[[#This Row],[Típus szerinti megoszlás]],Szallito_tabla[SZÁMVITELI TELJESÍTÉS],Koltseg_tipus[#Headers])</f>
        <v>0</v>
      </c>
      <c r="K13" s="7">
        <f>+SUMIFS(Szallito_tabla[NETTÓ ÖSSZEG],Szallito_tabla[SZÁMLA TÍPUSA],Koltseg_tipus[[#This Row],[Típus szerinti megoszlás]],Szallito_tabla[SZÁMVITELI TELJESÍTÉS],Koltseg_tipus[#Headers])</f>
        <v>0</v>
      </c>
      <c r="L13" s="7">
        <f>+SUMIFS(Szallito_tabla[NETTÓ ÖSSZEG],Szallito_tabla[SZÁMLA TÍPUSA],Koltseg_tipus[[#This Row],[Típus szerinti megoszlás]],Szallito_tabla[SZÁMVITELI TELJESÍTÉS],Koltseg_tipus[#Headers])</f>
        <v>0</v>
      </c>
      <c r="M13" s="7">
        <f>+SUMIFS(Szallito_tabla[NETTÓ ÖSSZEG],Szallito_tabla[SZÁMLA TÍPUSA],Koltseg_tipus[[#This Row],[Típus szerinti megoszlás]],Szallito_tabla[SZÁMVITELI TELJESÍTÉS],Koltseg_tipus[#Headers])</f>
        <v>0</v>
      </c>
      <c r="N13" s="7">
        <f>+SUMIFS(Szallito_tabla[NETTÓ ÖSSZEG],Szallito_tabla[SZÁMLA TÍPUSA],Koltseg_tipus[[#This Row],[Típus szerinti megoszlás]],Szallito_tabla[SZÁMVITELI TELJESÍTÉS],Koltseg_tipus[#Headers])</f>
        <v>0</v>
      </c>
      <c r="O13" s="8">
        <f>SUM(Koltseg_tipus[[#This Row],[Január]:[December]])</f>
        <v>47560</v>
      </c>
    </row>
    <row r="14" spans="1:16" x14ac:dyDescent="0.25">
      <c r="A14" t="s">
        <v>69</v>
      </c>
      <c r="C14" s="7">
        <f>+SUMIFS(Szallito_tabla[NETTÓ ÖSSZEG],Szallito_tabla[SZÁMLA TÍPUSA],Koltseg_tipus[[#This Row],[Típus szerinti megoszlás]],Szallito_tabla[SZÁMVITELI TELJESÍTÉS],Koltseg_tipus[#Headers])</f>
        <v>0</v>
      </c>
      <c r="D14" s="7">
        <f>+SUMIFS(Szallito_tabla[NETTÓ ÖSSZEG],Szallito_tabla[SZÁMLA TÍPUSA],Koltseg_tipus[[#This Row],[Típus szerinti megoszlás]],Szallito_tabla[SZÁMVITELI TELJESÍTÉS],Koltseg_tipus[#Headers])</f>
        <v>0</v>
      </c>
      <c r="E14" s="7">
        <f>+SUMIFS(Szallito_tabla[NETTÓ ÖSSZEG],Szallito_tabla[SZÁMLA TÍPUSA],Koltseg_tipus[[#This Row],[Típus szerinti megoszlás]],Szallito_tabla[SZÁMVITELI TELJESÍTÉS],Koltseg_tipus[#Headers])</f>
        <v>0</v>
      </c>
      <c r="F14" s="7">
        <f>+SUMIFS(Szallito_tabla[NETTÓ ÖSSZEG],Szallito_tabla[SZÁMLA TÍPUSA],Koltseg_tipus[[#This Row],[Típus szerinti megoszlás]],Szallito_tabla[SZÁMVITELI TELJESÍTÉS],Koltseg_tipus[#Headers])</f>
        <v>0</v>
      </c>
      <c r="G14" s="7">
        <f>+SUMIFS(Szallito_tabla[NETTÓ ÖSSZEG],Szallito_tabla[SZÁMLA TÍPUSA],Koltseg_tipus[[#This Row],[Típus szerinti megoszlás]],Szallito_tabla[SZÁMVITELI TELJESÍTÉS],Koltseg_tipus[#Headers])</f>
        <v>0</v>
      </c>
      <c r="H14" s="7">
        <f>+SUMIFS(Szallito_tabla[NETTÓ ÖSSZEG],Szallito_tabla[SZÁMLA TÍPUSA],Koltseg_tipus[[#This Row],[Típus szerinti megoszlás]],Szallito_tabla[SZÁMVITELI TELJESÍTÉS],Koltseg_tipus[#Headers])</f>
        <v>0</v>
      </c>
      <c r="I14" s="7">
        <f>+SUMIFS(Szallito_tabla[NETTÓ ÖSSZEG],Szallito_tabla[SZÁMLA TÍPUSA],Koltseg_tipus[[#This Row],[Típus szerinti megoszlás]],Szallito_tabla[SZÁMVITELI TELJESÍTÉS],Koltseg_tipus[#Headers])</f>
        <v>0</v>
      </c>
      <c r="J14" s="7">
        <f>+SUMIFS(Szallito_tabla[NETTÓ ÖSSZEG],Szallito_tabla[SZÁMLA TÍPUSA],Koltseg_tipus[[#This Row],[Típus szerinti megoszlás]],Szallito_tabla[SZÁMVITELI TELJESÍTÉS],Koltseg_tipus[#Headers])</f>
        <v>0</v>
      </c>
      <c r="K14" s="7">
        <f>+SUMIFS(Szallito_tabla[NETTÓ ÖSSZEG],Szallito_tabla[SZÁMLA TÍPUSA],Koltseg_tipus[[#This Row],[Típus szerinti megoszlás]],Szallito_tabla[SZÁMVITELI TELJESÍTÉS],Koltseg_tipus[#Headers])</f>
        <v>0</v>
      </c>
      <c r="L14" s="7">
        <f>+SUMIFS(Szallito_tabla[NETTÓ ÖSSZEG],Szallito_tabla[SZÁMLA TÍPUSA],Koltseg_tipus[[#This Row],[Típus szerinti megoszlás]],Szallito_tabla[SZÁMVITELI TELJESÍTÉS],Koltseg_tipus[#Headers])</f>
        <v>0</v>
      </c>
      <c r="M14" s="7">
        <f>+SUMIFS(Szallito_tabla[NETTÓ ÖSSZEG],Szallito_tabla[SZÁMLA TÍPUSA],Koltseg_tipus[[#This Row],[Típus szerinti megoszlás]],Szallito_tabla[SZÁMVITELI TELJESÍTÉS],Koltseg_tipus[#Headers])</f>
        <v>0</v>
      </c>
      <c r="N14" s="7">
        <f>+SUMIFS(Szallito_tabla[NETTÓ ÖSSZEG],Szallito_tabla[SZÁMLA TÍPUSA],Koltseg_tipus[[#This Row],[Típus szerinti megoszlás]],Szallito_tabla[SZÁMVITELI TELJESÍTÉS],Koltseg_tipus[#Headers])</f>
        <v>0</v>
      </c>
      <c r="O14" s="8">
        <f>SUM(Koltseg_tipus[[#This Row],[Január]:[December]])</f>
        <v>0</v>
      </c>
    </row>
    <row r="15" spans="1:16" x14ac:dyDescent="0.25">
      <c r="A15" t="s">
        <v>70</v>
      </c>
      <c r="C15" s="7">
        <f>+SUMIFS(Szallito_tabla[NETTÓ ÖSSZEG],Szallito_tabla[SZÁMLA TÍPUSA],Koltseg_tipus[[#This Row],[Típus szerinti megoszlás]],Szallito_tabla[SZÁMVITELI TELJESÍTÉS],Koltseg_tipus[#Headers])</f>
        <v>0</v>
      </c>
      <c r="D15" s="7">
        <f>+SUMIFS(Szallito_tabla[NETTÓ ÖSSZEG],Szallito_tabla[SZÁMLA TÍPUSA],Koltseg_tipus[[#This Row],[Típus szerinti megoszlás]],Szallito_tabla[SZÁMVITELI TELJESÍTÉS],Koltseg_tipus[#Headers])</f>
        <v>0</v>
      </c>
      <c r="E15" s="7">
        <f>+SUMIFS(Szallito_tabla[NETTÓ ÖSSZEG],Szallito_tabla[SZÁMLA TÍPUSA],Koltseg_tipus[[#This Row],[Típus szerinti megoszlás]],Szallito_tabla[SZÁMVITELI TELJESÍTÉS],Koltseg_tipus[#Headers])</f>
        <v>0</v>
      </c>
      <c r="F15" s="7">
        <f>+SUMIFS(Szallito_tabla[NETTÓ ÖSSZEG],Szallito_tabla[SZÁMLA TÍPUSA],Koltseg_tipus[[#This Row],[Típus szerinti megoszlás]],Szallito_tabla[SZÁMVITELI TELJESÍTÉS],Koltseg_tipus[#Headers])</f>
        <v>0</v>
      </c>
      <c r="G15" s="7">
        <f>+SUMIFS(Szallito_tabla[NETTÓ ÖSSZEG],Szallito_tabla[SZÁMLA TÍPUSA],Koltseg_tipus[[#This Row],[Típus szerinti megoszlás]],Szallito_tabla[SZÁMVITELI TELJESÍTÉS],Koltseg_tipus[#Headers])</f>
        <v>0</v>
      </c>
      <c r="H15" s="7">
        <f>+SUMIFS(Szallito_tabla[NETTÓ ÖSSZEG],Szallito_tabla[SZÁMLA TÍPUSA],Koltseg_tipus[[#This Row],[Típus szerinti megoszlás]],Szallito_tabla[SZÁMVITELI TELJESÍTÉS],Koltseg_tipus[#Headers])</f>
        <v>0</v>
      </c>
      <c r="I15" s="7">
        <f>+SUMIFS(Szallito_tabla[NETTÓ ÖSSZEG],Szallito_tabla[SZÁMLA TÍPUSA],Koltseg_tipus[[#This Row],[Típus szerinti megoszlás]],Szallito_tabla[SZÁMVITELI TELJESÍTÉS],Koltseg_tipus[#Headers])</f>
        <v>0</v>
      </c>
      <c r="J15" s="7">
        <f>+SUMIFS(Szallito_tabla[NETTÓ ÖSSZEG],Szallito_tabla[SZÁMLA TÍPUSA],Koltseg_tipus[[#This Row],[Típus szerinti megoszlás]],Szallito_tabla[SZÁMVITELI TELJESÍTÉS],Koltseg_tipus[#Headers])</f>
        <v>0</v>
      </c>
      <c r="K15" s="7">
        <f>+SUMIFS(Szallito_tabla[NETTÓ ÖSSZEG],Szallito_tabla[SZÁMLA TÍPUSA],Koltseg_tipus[[#This Row],[Típus szerinti megoszlás]],Szallito_tabla[SZÁMVITELI TELJESÍTÉS],Koltseg_tipus[#Headers])</f>
        <v>0</v>
      </c>
      <c r="L15" s="7">
        <f>+SUMIFS(Szallito_tabla[NETTÓ ÖSSZEG],Szallito_tabla[SZÁMLA TÍPUSA],Koltseg_tipus[[#This Row],[Típus szerinti megoszlás]],Szallito_tabla[SZÁMVITELI TELJESÍTÉS],Koltseg_tipus[#Headers])</f>
        <v>0</v>
      </c>
      <c r="M15" s="7">
        <f>+SUMIFS(Szallito_tabla[NETTÓ ÖSSZEG],Szallito_tabla[SZÁMLA TÍPUSA],Koltseg_tipus[[#This Row],[Típus szerinti megoszlás]],Szallito_tabla[SZÁMVITELI TELJESÍTÉS],Koltseg_tipus[#Headers])</f>
        <v>0</v>
      </c>
      <c r="N15" s="7">
        <f>+SUMIFS(Szallito_tabla[NETTÓ ÖSSZEG],Szallito_tabla[SZÁMLA TÍPUSA],Koltseg_tipus[[#This Row],[Típus szerinti megoszlás]],Szallito_tabla[SZÁMVITELI TELJESÍTÉS],Koltseg_tipus[#Headers])</f>
        <v>0</v>
      </c>
      <c r="O15" s="8">
        <f>SUM(Koltseg_tipus[[#This Row],[Január]:[December]])</f>
        <v>0</v>
      </c>
      <c r="P15" s="39"/>
    </row>
    <row r="16" spans="1:16" x14ac:dyDescent="0.25">
      <c r="A16" s="31" t="s">
        <v>39</v>
      </c>
      <c r="B16" s="31"/>
      <c r="C16" s="8">
        <f>SUBTOTAL(109,Koltseg_tipus[Január])</f>
        <v>148340</v>
      </c>
      <c r="D16" s="8">
        <f>SUBTOTAL(109,Koltseg_tipus[Február])</f>
        <v>47560</v>
      </c>
      <c r="E16" s="8">
        <f>SUBTOTAL(109,Koltseg_tipus[Március])</f>
        <v>347000</v>
      </c>
      <c r="F16" s="8">
        <f>SUBTOTAL(109,Koltseg_tipus[Április])</f>
        <v>0</v>
      </c>
      <c r="G16" s="8">
        <f>SUBTOTAL(109,Koltseg_tipus[Május])</f>
        <v>0</v>
      </c>
      <c r="H16" s="8">
        <f>SUBTOTAL(109,Koltseg_tipus[Június])</f>
        <v>0</v>
      </c>
      <c r="I16" s="8">
        <f>SUBTOTAL(109,Koltseg_tipus[Július])</f>
        <v>0</v>
      </c>
      <c r="J16" s="8">
        <f>SUBTOTAL(109,Koltseg_tipus[Augusztus])</f>
        <v>0</v>
      </c>
      <c r="K16" s="8">
        <f>SUBTOTAL(109,Koltseg_tipus[Szeptember])</f>
        <v>0</v>
      </c>
      <c r="L16" s="8">
        <f>SUBTOTAL(109,Koltseg_tipus[Október])</f>
        <v>0</v>
      </c>
      <c r="M16" s="8">
        <f>SUBTOTAL(109,Koltseg_tipus[November])</f>
        <v>0</v>
      </c>
      <c r="N16" s="8">
        <f>SUBTOTAL(109,Koltseg_tipus[December])</f>
        <v>0</v>
      </c>
      <c r="O16" s="8">
        <f>SUBTOTAL(109,Koltseg_tipus[Összesen])</f>
        <v>542900</v>
      </c>
    </row>
  </sheetData>
  <pageMargins left="0.7" right="0.7" top="0.75" bottom="0.75" header="0.3" footer="0.3"/>
  <pageSetup paperSize="9" orientation="portrait" horizontalDpi="4294967293" verticalDpi="0" r:id="rId1"/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Kimutatás!C11:O11</xm:f>
              <xm:sqref>B11</xm:sqref>
            </x14:sparkline>
            <x14:sparkline>
              <xm:f>Kimutatás!C12:O12</xm:f>
              <xm:sqref>B12</xm:sqref>
            </x14:sparkline>
            <x14:sparkline>
              <xm:f>Kimutatás!C13:O13</xm:f>
              <xm:sqref>B13</xm:sqref>
            </x14:sparkline>
            <x14:sparkline>
              <xm:f>Kimutatás!C14:O14</xm:f>
              <xm:sqref>B14</xm:sqref>
            </x14:sparkline>
            <x14:sparkline>
              <xm:f>Kimutatás!C15:O15</xm:f>
              <xm:sqref>B15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showGridLines="0" tabSelected="1" zoomScaleNormal="100" workbookViewId="0">
      <pane xSplit="4" ySplit="3" topLeftCell="J4" activePane="bottomRight" state="frozen"/>
      <selection pane="topRight" activeCell="E1" sqref="E1"/>
      <selection pane="bottomLeft" activeCell="A4" sqref="A4"/>
      <selection pane="bottomRight" activeCell="O4" sqref="O4"/>
    </sheetView>
  </sheetViews>
  <sheetFormatPr defaultRowHeight="15" x14ac:dyDescent="0.25"/>
  <cols>
    <col min="1" max="1" width="15.5703125" customWidth="1"/>
    <col min="2" max="2" width="17.7109375" customWidth="1"/>
    <col min="3" max="3" width="16.28515625" customWidth="1"/>
    <col min="4" max="4" width="17" customWidth="1"/>
    <col min="5" max="5" width="17.5703125" customWidth="1"/>
    <col min="6" max="8" width="12.5703125" customWidth="1"/>
    <col min="9" max="9" width="39" bestFit="1" customWidth="1"/>
    <col min="10" max="11" width="17.28515625" customWidth="1"/>
    <col min="12" max="12" width="13.85546875" customWidth="1"/>
    <col min="13" max="13" width="10.5703125" customWidth="1"/>
    <col min="14" max="14" width="11.5703125" customWidth="1"/>
    <col min="15" max="15" width="15.7109375" bestFit="1" customWidth="1"/>
    <col min="16" max="16384" width="9.140625" style="9"/>
  </cols>
  <sheetData>
    <row r="1" spans="1:15" s="18" customFormat="1" ht="31.5" customHeight="1" x14ac:dyDescent="0.2">
      <c r="A1" s="54" t="s">
        <v>53</v>
      </c>
      <c r="B1" s="17"/>
      <c r="C1" s="17"/>
      <c r="D1" s="17"/>
      <c r="H1" s="12" t="s">
        <v>54</v>
      </c>
      <c r="I1" s="12"/>
      <c r="J1" s="13">
        <f>+SUM(Szallito_tabla[NETTÓ ÖSSZEG])</f>
        <v>542900</v>
      </c>
      <c r="O1" s="19" t="s">
        <v>33</v>
      </c>
    </row>
    <row r="2" spans="1:15" s="24" customFormat="1" ht="15.75" thickBot="1" x14ac:dyDescent="0.3">
      <c r="A2" s="23"/>
      <c r="B2" s="23"/>
      <c r="C2" s="23"/>
      <c r="D2" s="23"/>
      <c r="O2" s="38" t="s">
        <v>29</v>
      </c>
    </row>
    <row r="3" spans="1:15" s="10" customFormat="1" ht="35.25" customHeight="1" thickTop="1" x14ac:dyDescent="0.25">
      <c r="A3" s="16" t="s">
        <v>55</v>
      </c>
      <c r="B3" s="16" t="s">
        <v>56</v>
      </c>
      <c r="C3" s="16" t="s">
        <v>0</v>
      </c>
      <c r="D3" s="16" t="s">
        <v>1</v>
      </c>
      <c r="E3" s="16" t="s">
        <v>2</v>
      </c>
      <c r="F3" s="16" t="s">
        <v>4</v>
      </c>
      <c r="G3" s="16" t="s">
        <v>5</v>
      </c>
      <c r="H3" s="16" t="s">
        <v>3</v>
      </c>
      <c r="I3" s="16" t="s">
        <v>6</v>
      </c>
      <c r="J3" s="16" t="s">
        <v>30</v>
      </c>
      <c r="K3" s="16" t="s">
        <v>8</v>
      </c>
      <c r="L3" s="16" t="s">
        <v>7</v>
      </c>
      <c r="M3" s="16" t="s">
        <v>9</v>
      </c>
      <c r="N3" s="16" t="s">
        <v>10</v>
      </c>
      <c r="O3" s="16" t="s">
        <v>14</v>
      </c>
    </row>
    <row r="4" spans="1:15" x14ac:dyDescent="0.25">
      <c r="A4" s="1" t="s">
        <v>57</v>
      </c>
      <c r="B4" s="2" t="s">
        <v>11</v>
      </c>
      <c r="C4" s="7">
        <v>123000</v>
      </c>
      <c r="D4" s="7">
        <f>+IF(Szallito_tabla[[#This Row],[NETTÓ ÖSSZEG]]="","",Szallito_tabla[[#This Row],[NETTÓ ÖSSZEG]]*0.27)</f>
        <v>33210</v>
      </c>
      <c r="E4" s="8">
        <f>+IF(Szallito_tabla[[#This Row],[NETTÓ ÖSSZEG]]="","",Szallito_tabla[[#This Row],[NETTÓ ÖSSZEG]]+Szallito_tabla[[#This Row],[ÁFA TARTALOM]])</f>
        <v>156210</v>
      </c>
      <c r="F4" s="3">
        <v>42743</v>
      </c>
      <c r="G4" s="3">
        <v>42740</v>
      </c>
      <c r="H4" s="3">
        <v>42740</v>
      </c>
      <c r="I4" t="s">
        <v>61</v>
      </c>
      <c r="J4" t="s">
        <v>67</v>
      </c>
      <c r="K4" s="4" t="s">
        <v>13</v>
      </c>
      <c r="L4" s="3">
        <v>42749</v>
      </c>
      <c r="M4" s="4" t="s">
        <v>32</v>
      </c>
      <c r="N4" s="4" t="str">
        <f>+IF(Szallito_tabla[[#This Row],[TELJESÍTÉS DÁTUMA]]="","",VLOOKUP(MONTH(Szallito_tabla[[#This Row],[TELJESÍTÉS DÁTUMA]]),Honapok[],2,0))</f>
        <v>Január</v>
      </c>
      <c r="O4" t="s">
        <v>17</v>
      </c>
    </row>
    <row r="5" spans="1:15" x14ac:dyDescent="0.25">
      <c r="A5" s="1" t="s">
        <v>58</v>
      </c>
      <c r="B5" s="2" t="s">
        <v>31</v>
      </c>
      <c r="C5" s="7">
        <v>25340</v>
      </c>
      <c r="D5" s="7">
        <f>+IF(Szallito_tabla[[#This Row],[NETTÓ ÖSSZEG]]="","",Szallito_tabla[[#This Row],[NETTÓ ÖSSZEG]]*0.27)</f>
        <v>6841.8</v>
      </c>
      <c r="E5" s="8">
        <f>+IF(Szallito_tabla[[#This Row],[NETTÓ ÖSSZEG]]="","",Szallito_tabla[[#This Row],[NETTÓ ÖSSZEG]]+Szallito_tabla[[#This Row],[ÁFA TARTALOM]])</f>
        <v>32181.8</v>
      </c>
      <c r="F5" s="3">
        <v>42740</v>
      </c>
      <c r="G5" s="3">
        <v>42736</v>
      </c>
      <c r="H5" s="3">
        <v>42740</v>
      </c>
      <c r="I5" t="s">
        <v>62</v>
      </c>
      <c r="J5" t="s">
        <v>66</v>
      </c>
      <c r="K5" s="4" t="s">
        <v>12</v>
      </c>
      <c r="L5" s="3"/>
      <c r="M5" s="4"/>
      <c r="N5" s="4" t="str">
        <f>+IF(Szallito_tabla[[#This Row],[TELJESÍTÉS DÁTUMA]]="","",VLOOKUP(MONTH(Szallito_tabla[[#This Row],[TELJESÍTÉS DÁTUMA]]),Honapok[],2,0))</f>
        <v>Január</v>
      </c>
      <c r="O5" t="s">
        <v>17</v>
      </c>
    </row>
    <row r="6" spans="1:15" x14ac:dyDescent="0.25">
      <c r="A6" s="1" t="s">
        <v>59</v>
      </c>
      <c r="B6" s="2" t="s">
        <v>36</v>
      </c>
      <c r="C6" s="7">
        <v>47560</v>
      </c>
      <c r="D6" s="7">
        <f>+IF(Szallito_tabla[[#This Row],[NETTÓ ÖSSZEG]]="","",Szallito_tabla[[#This Row],[NETTÓ ÖSSZEG]]*0.27)</f>
        <v>12841.2</v>
      </c>
      <c r="E6" s="8">
        <f>+IF(Szallito_tabla[[#This Row],[NETTÓ ÖSSZEG]]="","",Szallito_tabla[[#This Row],[NETTÓ ÖSSZEG]]+Szallito_tabla[[#This Row],[ÁFA TARTALOM]])</f>
        <v>60401.2</v>
      </c>
      <c r="F6" s="3">
        <v>42768</v>
      </c>
      <c r="G6" s="3">
        <v>42791</v>
      </c>
      <c r="H6" s="3">
        <f>+Szallito_tabla[[#This Row],[KELT DÁTUMA]]+8</f>
        <v>42776</v>
      </c>
      <c r="I6" t="s">
        <v>63</v>
      </c>
      <c r="J6" t="s">
        <v>68</v>
      </c>
      <c r="K6" s="4" t="s">
        <v>12</v>
      </c>
      <c r="L6" s="3"/>
      <c r="M6" s="4"/>
      <c r="N6" s="4" t="str">
        <f>+IF(Szallito_tabla[[#This Row],[TELJESÍTÉS DÁTUMA]]="","",VLOOKUP(MONTH(Szallito_tabla[[#This Row],[TELJESÍTÉS DÁTUMA]]),Honapok[],2,0))</f>
        <v>Február</v>
      </c>
      <c r="O6" t="s">
        <v>18</v>
      </c>
    </row>
    <row r="7" spans="1:15" x14ac:dyDescent="0.25">
      <c r="A7" s="1" t="s">
        <v>60</v>
      </c>
      <c r="B7" s="2" t="s">
        <v>37</v>
      </c>
      <c r="C7" s="7">
        <v>347000</v>
      </c>
      <c r="D7" s="7">
        <f>+IF(Szallito_tabla[[#This Row],[NETTÓ ÖSSZEG]]="","",Szallito_tabla[[#This Row],[NETTÓ ÖSSZEG]]*0.27)</f>
        <v>93690</v>
      </c>
      <c r="E7" s="8">
        <f>+IF(Szallito_tabla[[#This Row],[NETTÓ ÖSSZEG]]="","",Szallito_tabla[[#This Row],[NETTÓ ÖSSZEG]]+Szallito_tabla[[#This Row],[ÁFA TARTALOM]])</f>
        <v>440690</v>
      </c>
      <c r="F7" s="3">
        <v>42798</v>
      </c>
      <c r="G7" s="3">
        <v>42795</v>
      </c>
      <c r="H7" s="3">
        <f>+Szallito_tabla[[#This Row],[KELT DÁTUMA]]+8</f>
        <v>42806</v>
      </c>
      <c r="I7" t="s">
        <v>64</v>
      </c>
      <c r="J7" t="s">
        <v>67</v>
      </c>
      <c r="K7" s="4" t="s">
        <v>12</v>
      </c>
      <c r="L7" s="3"/>
      <c r="M7" s="4"/>
      <c r="N7" s="4" t="str">
        <f>+IF(Szallito_tabla[[#This Row],[TELJESÍTÉS DÁTUMA]]="","",VLOOKUP(MONTH(Szallito_tabla[[#This Row],[TELJESÍTÉS DÁTUMA]]),Honapok[],2,0))</f>
        <v>Március</v>
      </c>
      <c r="O7" t="s">
        <v>19</v>
      </c>
    </row>
  </sheetData>
  <conditionalFormatting sqref="H4:H7">
    <cfRule type="expression" dxfId="29" priority="1">
      <formula>$L4&gt;1</formula>
    </cfRule>
    <cfRule type="expression" dxfId="28" priority="2">
      <formula>$H4&lt;TODAY()</formula>
    </cfRule>
  </conditionalFormatting>
  <dataValidations count="4">
    <dataValidation type="list" allowBlank="1" showInputMessage="1" showErrorMessage="1" sqref="K4:K7">
      <formula1>Kiegy</formula1>
    </dataValidation>
    <dataValidation type="list" allowBlank="1" showInputMessage="1" showErrorMessage="1" sqref="O4:O7">
      <formula1>Honap</formula1>
    </dataValidation>
    <dataValidation type="list" allowBlank="1" showInputMessage="1" showErrorMessage="1" sqref="J5:J7">
      <formula1>Tipus</formula1>
    </dataValidation>
    <dataValidation type="list" allowBlank="1" showInputMessage="1" showErrorMessage="1" errorTitle="Hiányzó típus" error="Új típust a Kimutatás fülön kell létrehozni!" sqref="J4">
      <formula1>Tipus</formula1>
    </dataValidation>
  </dataValidations>
  <hyperlinks>
    <hyperlink ref="O2" r:id="rId1"/>
  </hyperlinks>
  <pageMargins left="0.70866141732283472" right="0.70866141732283472" top="0.74803149606299213" bottom="0.74803149606299213" header="0.31496062992125984" footer="0.31496062992125984"/>
  <pageSetup paperSize="9" scale="35" orientation="portrait" horizontalDpi="4294967293" verticalDpi="0" r:id="rId2"/>
  <colBreaks count="1" manualBreakCount="1">
    <brk id="15" max="8" man="1"/>
  </colBreaks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showGridLines="0" workbookViewId="0">
      <selection activeCell="D9" sqref="D9"/>
    </sheetView>
  </sheetViews>
  <sheetFormatPr defaultRowHeight="15" x14ac:dyDescent="0.25"/>
  <cols>
    <col min="1" max="1" width="22.28515625" customWidth="1"/>
    <col min="2" max="2" width="4.7109375" customWidth="1"/>
    <col min="3" max="3" width="10.85546875" customWidth="1"/>
    <col min="4" max="4" width="12.28515625" customWidth="1"/>
    <col min="5" max="5" width="4.7109375" customWidth="1"/>
  </cols>
  <sheetData>
    <row r="1" spans="1:13" ht="15.75" thickBot="1" x14ac:dyDescent="0.3">
      <c r="A1" s="6" t="s">
        <v>8</v>
      </c>
      <c r="C1" s="5" t="s">
        <v>15</v>
      </c>
      <c r="D1" s="5" t="s">
        <v>16</v>
      </c>
      <c r="L1" s="31"/>
    </row>
    <row r="2" spans="1:13" x14ac:dyDescent="0.25">
      <c r="A2" t="s">
        <v>12</v>
      </c>
      <c r="C2" s="4">
        <v>1</v>
      </c>
      <c r="D2" t="s">
        <v>17</v>
      </c>
      <c r="M2" s="19" t="s">
        <v>33</v>
      </c>
    </row>
    <row r="3" spans="1:13" x14ac:dyDescent="0.25">
      <c r="A3" t="s">
        <v>13</v>
      </c>
      <c r="C3" s="4">
        <v>2</v>
      </c>
      <c r="D3" t="s">
        <v>18</v>
      </c>
      <c r="M3" s="38" t="s">
        <v>29</v>
      </c>
    </row>
    <row r="4" spans="1:13" x14ac:dyDescent="0.25">
      <c r="C4" s="4">
        <v>3</v>
      </c>
      <c r="D4" t="s">
        <v>19</v>
      </c>
    </row>
    <row r="5" spans="1:13" x14ac:dyDescent="0.25">
      <c r="C5" s="4">
        <v>4</v>
      </c>
      <c r="D5" t="s">
        <v>20</v>
      </c>
    </row>
    <row r="6" spans="1:13" x14ac:dyDescent="0.25">
      <c r="C6" s="4">
        <v>5</v>
      </c>
      <c r="D6" t="s">
        <v>21</v>
      </c>
    </row>
    <row r="7" spans="1:13" x14ac:dyDescent="0.25">
      <c r="C7" s="4">
        <v>6</v>
      </c>
      <c r="D7" t="s">
        <v>22</v>
      </c>
    </row>
    <row r="8" spans="1:13" x14ac:dyDescent="0.25">
      <c r="C8" s="4">
        <v>7</v>
      </c>
      <c r="D8" t="s">
        <v>23</v>
      </c>
    </row>
    <row r="9" spans="1:13" x14ac:dyDescent="0.25">
      <c r="C9" s="4">
        <v>8</v>
      </c>
      <c r="D9" t="s">
        <v>24</v>
      </c>
    </row>
    <row r="10" spans="1:13" x14ac:dyDescent="0.25">
      <c r="C10" s="4">
        <v>9</v>
      </c>
      <c r="D10" t="s">
        <v>25</v>
      </c>
    </row>
    <row r="11" spans="1:13" x14ac:dyDescent="0.25">
      <c r="C11" s="4">
        <v>10</v>
      </c>
      <c r="D11" t="s">
        <v>26</v>
      </c>
    </row>
    <row r="12" spans="1:13" x14ac:dyDescent="0.25">
      <c r="C12" s="4">
        <v>11</v>
      </c>
      <c r="D12" t="s">
        <v>27</v>
      </c>
    </row>
    <row r="13" spans="1:13" x14ac:dyDescent="0.25">
      <c r="C13" s="4">
        <v>12</v>
      </c>
      <c r="D13" t="s">
        <v>28</v>
      </c>
    </row>
  </sheetData>
  <hyperlinks>
    <hyperlink ref="M3" r:id="rId1"/>
  </hyperlinks>
  <pageMargins left="0.7" right="0.7" top="0.75" bottom="0.75" header="0.3" footer="0.3"/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showGridLines="0" workbookViewId="0">
      <selection activeCell="A4" sqref="A4"/>
    </sheetView>
  </sheetViews>
  <sheetFormatPr defaultRowHeight="15" x14ac:dyDescent="0.25"/>
  <cols>
    <col min="1" max="1" width="86.7109375" bestFit="1" customWidth="1"/>
  </cols>
  <sheetData>
    <row r="1" spans="1:1" ht="25.5" customHeight="1" x14ac:dyDescent="0.25">
      <c r="A1" s="40"/>
    </row>
    <row r="2" spans="1:1" x14ac:dyDescent="0.25">
      <c r="A2" s="41" t="s">
        <v>33</v>
      </c>
    </row>
    <row r="4" spans="1:1" ht="26.25" x14ac:dyDescent="0.4">
      <c r="A4" s="55" t="s">
        <v>71</v>
      </c>
    </row>
    <row r="7" spans="1:1" ht="18.75" x14ac:dyDescent="0.3">
      <c r="A7" s="42" t="s">
        <v>42</v>
      </c>
    </row>
    <row r="8" spans="1:1" ht="18.75" x14ac:dyDescent="0.3">
      <c r="A8" s="42" t="s">
        <v>43</v>
      </c>
    </row>
    <row r="9" spans="1:1" ht="18.75" x14ac:dyDescent="0.3">
      <c r="A9" s="43" t="s">
        <v>44</v>
      </c>
    </row>
    <row r="10" spans="1:1" ht="18.75" x14ac:dyDescent="0.3">
      <c r="A10" s="44"/>
    </row>
    <row r="11" spans="1:1" ht="18.75" x14ac:dyDescent="0.3">
      <c r="A11" s="42" t="s">
        <v>45</v>
      </c>
    </row>
    <row r="12" spans="1:1" ht="18.75" x14ac:dyDescent="0.3">
      <c r="A12" s="42" t="s">
        <v>46</v>
      </c>
    </row>
    <row r="13" spans="1:1" ht="18.75" x14ac:dyDescent="0.3">
      <c r="A13" s="44"/>
    </row>
    <row r="14" spans="1:1" ht="18.75" x14ac:dyDescent="0.3">
      <c r="A14" s="42" t="s">
        <v>47</v>
      </c>
    </row>
    <row r="15" spans="1:1" ht="18.75" x14ac:dyDescent="0.3">
      <c r="A15" s="42" t="s">
        <v>48</v>
      </c>
    </row>
    <row r="16" spans="1:1" ht="18.75" x14ac:dyDescent="0.3">
      <c r="A16" s="44"/>
    </row>
    <row r="17" spans="1:1" ht="18.75" x14ac:dyDescent="0.3">
      <c r="A17" s="42" t="s">
        <v>49</v>
      </c>
    </row>
    <row r="19" spans="1:1" ht="19.5" thickBot="1" x14ac:dyDescent="0.35">
      <c r="A19" s="46" t="s">
        <v>50</v>
      </c>
    </row>
    <row r="20" spans="1:1" x14ac:dyDescent="0.25">
      <c r="A20" s="45" t="s">
        <v>51</v>
      </c>
    </row>
    <row r="21" spans="1:1" x14ac:dyDescent="0.25">
      <c r="A21" s="45" t="s">
        <v>52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7</vt:i4>
      </vt:variant>
    </vt:vector>
  </HeadingPairs>
  <TitlesOfParts>
    <vt:vector size="11" baseType="lpstr">
      <vt:lpstr>Kimutatás</vt:lpstr>
      <vt:lpstr>Analitika</vt:lpstr>
      <vt:lpstr>Beállítások</vt:lpstr>
      <vt:lpstr>©_directFinance</vt:lpstr>
      <vt:lpstr>Honap</vt:lpstr>
      <vt:lpstr>Kiegy</vt:lpstr>
      <vt:lpstr>Netto</vt:lpstr>
      <vt:lpstr>Analitika!Nyomtatási_terület</vt:lpstr>
      <vt:lpstr>Szla_tipus</vt:lpstr>
      <vt:lpstr>Teljesites</vt:lpstr>
      <vt:lpstr>Tipus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Ildi</dc:creator>
  <cp:lastModifiedBy>Ildi</cp:lastModifiedBy>
  <cp:lastPrinted>2017-01-02T17:24:25Z</cp:lastPrinted>
  <dcterms:created xsi:type="dcterms:W3CDTF">2017-01-02T16:25:09Z</dcterms:created>
  <dcterms:modified xsi:type="dcterms:W3CDTF">2017-01-08T15:30:46Z</dcterms:modified>
</cp:coreProperties>
</file>